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sallet/Documents/Collaborators/maryann_noonan/Docs/revision2/Revision/"/>
    </mc:Choice>
  </mc:AlternateContent>
  <xr:revisionPtr revIDLastSave="0" documentId="8_{DE4E9B0D-637E-F645-867E-25B3712D421A}" xr6:coauthVersionLast="40" xr6:coauthVersionMax="40" xr10:uidLastSave="{00000000-0000-0000-0000-000000000000}"/>
  <bookViews>
    <workbookView xWindow="3580" yWindow="2560" windowWidth="27240" windowHeight="16440" xr2:uid="{F7701AD5-1807-C54A-8F71-105B14FC66A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" i="1" l="1"/>
  <c r="M14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V14" i="1"/>
  <c r="U14" i="1"/>
  <c r="T14" i="1"/>
  <c r="S14" i="1"/>
  <c r="R14" i="1"/>
  <c r="Q14" i="1"/>
  <c r="P14" i="1"/>
  <c r="O14" i="1"/>
  <c r="N14" i="1"/>
  <c r="J14" i="1"/>
  <c r="I14" i="1"/>
  <c r="H14" i="1"/>
  <c r="V13" i="1"/>
  <c r="U13" i="1"/>
  <c r="T13" i="1"/>
  <c r="S13" i="1"/>
  <c r="R13" i="1"/>
  <c r="Q13" i="1"/>
  <c r="P13" i="1"/>
  <c r="O13" i="1"/>
  <c r="N13" i="1"/>
  <c r="M13" i="1"/>
  <c r="J13" i="1"/>
  <c r="I13" i="1"/>
  <c r="H13" i="1"/>
  <c r="V12" i="1"/>
  <c r="U12" i="1"/>
  <c r="T12" i="1"/>
  <c r="S12" i="1"/>
  <c r="R12" i="1"/>
  <c r="P12" i="1"/>
  <c r="O12" i="1"/>
  <c r="N12" i="1"/>
  <c r="M12" i="1"/>
  <c r="J12" i="1"/>
  <c r="I12" i="1"/>
  <c r="H12" i="1"/>
  <c r="V11" i="1"/>
  <c r="U11" i="1"/>
  <c r="T11" i="1"/>
  <c r="S11" i="1"/>
  <c r="R11" i="1"/>
  <c r="Q11" i="1"/>
  <c r="P11" i="1"/>
  <c r="O11" i="1"/>
  <c r="N11" i="1"/>
  <c r="M11" i="1"/>
  <c r="J11" i="1"/>
  <c r="I11" i="1"/>
  <c r="H11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</calcChain>
</file>

<file path=xl/sharedStrings.xml><?xml version="1.0" encoding="utf-8"?>
<sst xmlns="http://schemas.openxmlformats.org/spreadsheetml/2006/main" count="85" uniqueCount="36">
  <si>
    <t>orvil</t>
  </si>
  <si>
    <t>peewee</t>
  </si>
  <si>
    <t>oliver</t>
  </si>
  <si>
    <t>orson</t>
  </si>
  <si>
    <t>pleco</t>
  </si>
  <si>
    <t>puzzle</t>
  </si>
  <si>
    <t>puck</t>
  </si>
  <si>
    <t xml:space="preserve">pringle </t>
  </si>
  <si>
    <t xml:space="preserve">pugsley </t>
  </si>
  <si>
    <t xml:space="preserve">vassell </t>
  </si>
  <si>
    <t>voodoo</t>
  </si>
  <si>
    <t>warwick</t>
  </si>
  <si>
    <t>winky</t>
  </si>
  <si>
    <t xml:space="preserve">pilau </t>
  </si>
  <si>
    <t>orca</t>
  </si>
  <si>
    <t xml:space="preserve">tim </t>
  </si>
  <si>
    <t>tickle</t>
  </si>
  <si>
    <t>travis</t>
  </si>
  <si>
    <t>trevor</t>
  </si>
  <si>
    <t>NA</t>
  </si>
  <si>
    <t>reversal 1</t>
  </si>
  <si>
    <t>reversal 2</t>
  </si>
  <si>
    <t>reversal 3</t>
  </si>
  <si>
    <t>reversal 4</t>
  </si>
  <si>
    <t>reversal 5</t>
  </si>
  <si>
    <t>scan 2 minus 5</t>
  </si>
  <si>
    <t>scan 2 minus 4</t>
  </si>
  <si>
    <t>scan 2 minus 3</t>
  </si>
  <si>
    <t>scan 2 minus 2</t>
  </si>
  <si>
    <t>scan 2 minus 1</t>
  </si>
  <si>
    <t>Spatial DisREV</t>
  </si>
  <si>
    <t>Average Performance per session  (% of correct choices)</t>
  </si>
  <si>
    <t>Object DisREV</t>
  </si>
  <si>
    <t>DisLearn</t>
  </si>
  <si>
    <t>Subject ID</t>
  </si>
  <si>
    <t>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</si>
</sst>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3" borderId="0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Ref>
                <c:f>[1]Sheet1!$O$36:$AE$36</c:f>
                <c:numCache>
                  <c:formatCode>General</c:formatCode>
                  <c:ptCount val="17"/>
                  <c:pt idx="0">
                    <c:v>28.57854890523177</c:v>
                  </c:pt>
                  <c:pt idx="1">
                    <c:v>31.323959634897655</c:v>
                  </c:pt>
                  <c:pt idx="2">
                    <c:v>22.35292621323071</c:v>
                  </c:pt>
                  <c:pt idx="3">
                    <c:v>24.315086531856071</c:v>
                  </c:pt>
                  <c:pt idx="4">
                    <c:v>19.391233095224319</c:v>
                  </c:pt>
                  <c:pt idx="6">
                    <c:v>7.3426898355156496</c:v>
                  </c:pt>
                  <c:pt idx="7">
                    <c:v>3.4768935118346849</c:v>
                  </c:pt>
                  <c:pt idx="8">
                    <c:v>4.9326399735736555</c:v>
                  </c:pt>
                  <c:pt idx="9">
                    <c:v>3.6932164150778979</c:v>
                  </c:pt>
                  <c:pt idx="10">
                    <c:v>5.7375455523704444</c:v>
                  </c:pt>
                  <c:pt idx="12">
                    <c:v>11.071326032805278</c:v>
                  </c:pt>
                  <c:pt idx="13">
                    <c:v>12.545028424566766</c:v>
                  </c:pt>
                  <c:pt idx="14">
                    <c:v>14.669539256500931</c:v>
                  </c:pt>
                  <c:pt idx="15">
                    <c:v>9.041786763635308</c:v>
                  </c:pt>
                  <c:pt idx="16">
                    <c:v>13.97196301150665</c:v>
                  </c:pt>
                </c:numCache>
              </c:numRef>
            </c:plus>
            <c:minus>
              <c:numRef>
                <c:f>[1]Sheet1!$O$36:$AE$36</c:f>
                <c:numCache>
                  <c:formatCode>General</c:formatCode>
                  <c:ptCount val="17"/>
                  <c:pt idx="0">
                    <c:v>28.57854890523177</c:v>
                  </c:pt>
                  <c:pt idx="1">
                    <c:v>31.323959634897655</c:v>
                  </c:pt>
                  <c:pt idx="2">
                    <c:v>22.35292621323071</c:v>
                  </c:pt>
                  <c:pt idx="3">
                    <c:v>24.315086531856071</c:v>
                  </c:pt>
                  <c:pt idx="4">
                    <c:v>19.391233095224319</c:v>
                  </c:pt>
                  <c:pt idx="6">
                    <c:v>7.3426898355156496</c:v>
                  </c:pt>
                  <c:pt idx="7">
                    <c:v>3.4768935118346849</c:v>
                  </c:pt>
                  <c:pt idx="8">
                    <c:v>4.9326399735736555</c:v>
                  </c:pt>
                  <c:pt idx="9">
                    <c:v>3.6932164150778979</c:v>
                  </c:pt>
                  <c:pt idx="10">
                    <c:v>5.7375455523704444</c:v>
                  </c:pt>
                  <c:pt idx="12">
                    <c:v>11.071326032805278</c:v>
                  </c:pt>
                  <c:pt idx="13">
                    <c:v>12.545028424566766</c:v>
                  </c:pt>
                  <c:pt idx="14">
                    <c:v>14.669539256500931</c:v>
                  </c:pt>
                  <c:pt idx="15">
                    <c:v>9.041786763635308</c:v>
                  </c:pt>
                  <c:pt idx="16">
                    <c:v>13.97196301150665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[1]Sheet1!$O$35:$AE$35</c:f>
              <c:numCache>
                <c:formatCode>General</c:formatCode>
                <c:ptCount val="17"/>
                <c:pt idx="0">
                  <c:v>60.345618589445394</c:v>
                </c:pt>
                <c:pt idx="1">
                  <c:v>58.320216042128351</c:v>
                </c:pt>
                <c:pt idx="2">
                  <c:v>70.380795013462475</c:v>
                </c:pt>
                <c:pt idx="3">
                  <c:v>64.579333719287234</c:v>
                </c:pt>
                <c:pt idx="4">
                  <c:v>72.101138920355524</c:v>
                </c:pt>
                <c:pt idx="6">
                  <c:v>81.885185514673637</c:v>
                </c:pt>
                <c:pt idx="7">
                  <c:v>84.501666394789183</c:v>
                </c:pt>
                <c:pt idx="8">
                  <c:v>83.759723189870641</c:v>
                </c:pt>
                <c:pt idx="9">
                  <c:v>82.717351664668683</c:v>
                </c:pt>
                <c:pt idx="10">
                  <c:v>83.858333731037689</c:v>
                </c:pt>
                <c:pt idx="12">
                  <c:v>89.159938405118666</c:v>
                </c:pt>
                <c:pt idx="13">
                  <c:v>87.29870629105136</c:v>
                </c:pt>
                <c:pt idx="14">
                  <c:v>87.644309908419771</c:v>
                </c:pt>
                <c:pt idx="15">
                  <c:v>89.237834552225962</c:v>
                </c:pt>
                <c:pt idx="16">
                  <c:v>85.920872465815847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7-084E-BED4-254093308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4983200"/>
        <c:axId val="110563167"/>
      </c:barChart>
      <c:catAx>
        <c:axId val="1764983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63167"/>
        <c:crosses val="autoZero"/>
        <c:auto val="1"/>
        <c:lblAlgn val="ctr"/>
        <c:lblOffset val="100"/>
        <c:noMultiLvlLbl val="0"/>
      </c:catAx>
      <c:valAx>
        <c:axId val="11056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98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419100</xdr:colOff>
      <xdr:row>31</xdr:row>
      <xdr:rowOff>25400</xdr:rowOff>
    </xdr:from>
    <xdr:to>
      <xdr:col>28</xdr:col>
      <xdr:colOff>38100</xdr:colOff>
      <xdr:row>44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B69D81-5625-8249-8984-52843BD58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omesallet/Documents/Collaborators/maryann_noonan/perf_controls/behavioral_pe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5">
          <cell r="O35">
            <v>60.345618589445394</v>
          </cell>
          <cell r="P35">
            <v>58.320216042128351</v>
          </cell>
          <cell r="Q35">
            <v>70.380795013462475</v>
          </cell>
          <cell r="R35">
            <v>64.579333719287234</v>
          </cell>
          <cell r="S35">
            <v>72.101138920355524</v>
          </cell>
          <cell r="U35">
            <v>81.885185514673637</v>
          </cell>
          <cell r="V35">
            <v>84.501666394789183</v>
          </cell>
          <cell r="W35">
            <v>83.759723189870641</v>
          </cell>
          <cell r="X35">
            <v>82.717351664668683</v>
          </cell>
          <cell r="Y35">
            <v>83.858333731037689</v>
          </cell>
          <cell r="AA35">
            <v>89.159938405118666</v>
          </cell>
          <cell r="AB35">
            <v>87.29870629105136</v>
          </cell>
          <cell r="AC35">
            <v>87.644309908419771</v>
          </cell>
          <cell r="AD35">
            <v>89.237834552225962</v>
          </cell>
          <cell r="AE35">
            <v>85.920872465815847</v>
          </cell>
        </row>
        <row r="36">
          <cell r="O36">
            <v>28.57854890523177</v>
          </cell>
          <cell r="P36">
            <v>31.323959634897655</v>
          </cell>
          <cell r="Q36">
            <v>22.35292621323071</v>
          </cell>
          <cell r="R36">
            <v>24.315086531856071</v>
          </cell>
          <cell r="S36">
            <v>19.391233095224319</v>
          </cell>
          <cell r="U36">
            <v>7.3426898355156496</v>
          </cell>
          <cell r="V36">
            <v>3.4768935118346849</v>
          </cell>
          <cell r="W36">
            <v>4.9326399735736555</v>
          </cell>
          <cell r="X36">
            <v>3.6932164150778979</v>
          </cell>
          <cell r="Y36">
            <v>5.7375455523704444</v>
          </cell>
          <cell r="AA36">
            <v>11.071326032805278</v>
          </cell>
          <cell r="AB36">
            <v>12.545028424566766</v>
          </cell>
          <cell r="AC36">
            <v>14.669539256500931</v>
          </cell>
          <cell r="AD36">
            <v>9.041786763635308</v>
          </cell>
          <cell r="AE36">
            <v>13.97196301150665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9449-AD81-6E47-B9FB-106FCD1ACDAE}">
  <dimension ref="A1:BD55"/>
  <sheetViews>
    <sheetView tabSelected="1" workbookViewId="0">
      <selection activeCell="K30" sqref="K30"/>
    </sheetView>
  </sheetViews>
  <sheetFormatPr baseColWidth="10" defaultRowHeight="16" x14ac:dyDescent="0.2"/>
  <cols>
    <col min="1" max="1" width="23.83203125" style="6" customWidth="1"/>
    <col min="2" max="16384" width="10.83203125" style="6"/>
  </cols>
  <sheetData>
    <row r="1" spans="1:23" ht="19" x14ac:dyDescent="0.25">
      <c r="A1" s="5" t="s">
        <v>31</v>
      </c>
    </row>
    <row r="2" spans="1:23" x14ac:dyDescent="0.2">
      <c r="B2" s="3" t="s">
        <v>30</v>
      </c>
      <c r="C2" s="3"/>
      <c r="D2" s="3"/>
      <c r="E2" s="3"/>
      <c r="F2" s="3"/>
      <c r="G2" s="4"/>
      <c r="H2" s="3" t="s">
        <v>32</v>
      </c>
      <c r="I2" s="3"/>
      <c r="J2" s="3"/>
      <c r="K2" s="3"/>
      <c r="M2" s="2" t="s">
        <v>33</v>
      </c>
      <c r="N2" s="2"/>
      <c r="O2" s="2"/>
      <c r="P2" s="2"/>
      <c r="Q2" s="2"/>
      <c r="R2" s="2"/>
      <c r="S2" s="2"/>
      <c r="T2" s="2"/>
      <c r="U2" s="2"/>
      <c r="V2" s="2"/>
    </row>
    <row r="3" spans="1:23" x14ac:dyDescent="0.2">
      <c r="A3" s="7" t="s">
        <v>34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/>
      <c r="H3" s="4" t="s">
        <v>5</v>
      </c>
      <c r="I3" s="4" t="s">
        <v>6</v>
      </c>
      <c r="J3" s="4" t="s">
        <v>7</v>
      </c>
      <c r="K3" s="4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8" t="s">
        <v>17</v>
      </c>
      <c r="V3" s="8" t="s">
        <v>18</v>
      </c>
    </row>
    <row r="4" spans="1:23" s="12" customFormat="1" x14ac:dyDescent="0.2">
      <c r="A4" s="9" t="s">
        <v>20</v>
      </c>
      <c r="B4" s="10">
        <v>100</v>
      </c>
      <c r="C4" s="10">
        <v>22.17</v>
      </c>
      <c r="D4" s="10">
        <v>59.52</v>
      </c>
      <c r="E4" s="10">
        <v>81.97</v>
      </c>
      <c r="F4" s="10">
        <v>91.74</v>
      </c>
      <c r="G4" s="10"/>
      <c r="H4" s="10">
        <f>(78/129)*100</f>
        <v>60.465116279069761</v>
      </c>
      <c r="I4" s="10">
        <f>(100/200)*100</f>
        <v>50</v>
      </c>
      <c r="J4" s="10">
        <f>(41/252)*100</f>
        <v>16.269841269841269</v>
      </c>
      <c r="K4" s="10">
        <f>(100/164)*100</f>
        <v>60.975609756097562</v>
      </c>
      <c r="L4" s="13"/>
      <c r="M4" s="14" t="s">
        <v>19</v>
      </c>
      <c r="N4" s="14" t="s">
        <v>19</v>
      </c>
      <c r="O4" s="14" t="s">
        <v>19</v>
      </c>
      <c r="P4" s="14" t="s">
        <v>19</v>
      </c>
      <c r="Q4" s="14" t="s">
        <v>19</v>
      </c>
      <c r="R4" s="14" t="s">
        <v>19</v>
      </c>
      <c r="S4" s="14" t="s">
        <v>19</v>
      </c>
      <c r="T4" s="14" t="s">
        <v>19</v>
      </c>
      <c r="U4" s="14" t="s">
        <v>19</v>
      </c>
      <c r="V4" s="14" t="s">
        <v>19</v>
      </c>
      <c r="W4" s="11"/>
    </row>
    <row r="5" spans="1:23" s="12" customFormat="1" x14ac:dyDescent="0.2">
      <c r="A5" s="9" t="s">
        <v>21</v>
      </c>
      <c r="B5" s="10">
        <v>100</v>
      </c>
      <c r="C5" s="10">
        <v>25.84</v>
      </c>
      <c r="D5" s="10">
        <v>70.92</v>
      </c>
      <c r="E5" s="10">
        <v>58.14</v>
      </c>
      <c r="F5" s="10">
        <v>88.5</v>
      </c>
      <c r="G5" s="10"/>
      <c r="H5" s="10">
        <f>(100/334)*100</f>
        <v>29.940119760479039</v>
      </c>
      <c r="I5" s="10">
        <f>(100/251)*100</f>
        <v>39.840637450199203</v>
      </c>
      <c r="J5" s="10">
        <f>(27/148)*100</f>
        <v>18.243243243243242</v>
      </c>
      <c r="K5" s="10">
        <f>(100/107)*100</f>
        <v>93.45794392523365</v>
      </c>
      <c r="L5" s="13"/>
      <c r="M5" s="14" t="s">
        <v>19</v>
      </c>
      <c r="N5" s="14" t="s">
        <v>19</v>
      </c>
      <c r="O5" s="14" t="s">
        <v>19</v>
      </c>
      <c r="P5" s="14" t="s">
        <v>19</v>
      </c>
      <c r="Q5" s="14" t="s">
        <v>19</v>
      </c>
      <c r="R5" s="14" t="s">
        <v>19</v>
      </c>
      <c r="S5" s="14" t="s">
        <v>19</v>
      </c>
      <c r="T5" s="14" t="s">
        <v>19</v>
      </c>
      <c r="U5" s="14" t="s">
        <v>19</v>
      </c>
      <c r="V5" s="14" t="s">
        <v>19</v>
      </c>
      <c r="W5" s="11"/>
    </row>
    <row r="6" spans="1:23" s="12" customFormat="1" x14ac:dyDescent="0.2">
      <c r="A6" s="9" t="s">
        <v>22</v>
      </c>
      <c r="B6" s="10">
        <v>93.46</v>
      </c>
      <c r="C6" s="10">
        <v>37.31</v>
      </c>
      <c r="D6" s="10">
        <v>58.82</v>
      </c>
      <c r="E6" s="10">
        <v>78.739999999999995</v>
      </c>
      <c r="F6" s="10">
        <v>81.97</v>
      </c>
      <c r="G6" s="10"/>
      <c r="H6" s="10">
        <f>(100/300)*100</f>
        <v>33.333333333333329</v>
      </c>
      <c r="I6" s="10">
        <f>(100/125)*100</f>
        <v>80</v>
      </c>
      <c r="J6" s="10">
        <f>(100/131)*100</f>
        <v>76.335877862595424</v>
      </c>
      <c r="K6" s="10">
        <f>(100/107)*100</f>
        <v>93.45794392523365</v>
      </c>
      <c r="L6" s="13"/>
      <c r="M6" s="14" t="s">
        <v>19</v>
      </c>
      <c r="N6" s="14" t="s">
        <v>19</v>
      </c>
      <c r="O6" s="14" t="s">
        <v>19</v>
      </c>
      <c r="P6" s="14" t="s">
        <v>19</v>
      </c>
      <c r="Q6" s="14" t="s">
        <v>19</v>
      </c>
      <c r="R6" s="14" t="s">
        <v>19</v>
      </c>
      <c r="S6" s="14" t="s">
        <v>19</v>
      </c>
      <c r="T6" s="14" t="s">
        <v>19</v>
      </c>
      <c r="U6" s="14" t="s">
        <v>19</v>
      </c>
      <c r="V6" s="14" t="s">
        <v>19</v>
      </c>
      <c r="W6" s="11"/>
    </row>
    <row r="7" spans="1:23" s="12" customFormat="1" x14ac:dyDescent="0.2">
      <c r="A7" s="9" t="s">
        <v>23</v>
      </c>
      <c r="B7" s="10">
        <v>85.47</v>
      </c>
      <c r="C7" s="10">
        <v>19.04</v>
      </c>
      <c r="D7" s="10">
        <v>71.94</v>
      </c>
      <c r="E7" s="10">
        <v>80</v>
      </c>
      <c r="F7" s="10">
        <v>73.53</v>
      </c>
      <c r="G7" s="10"/>
      <c r="H7" s="10">
        <f>(100/226)*100</f>
        <v>44.247787610619469</v>
      </c>
      <c r="I7" s="10">
        <f>(100/198)*100</f>
        <v>50.505050505050505</v>
      </c>
      <c r="J7" s="10">
        <f>(100/174)*100</f>
        <v>57.47126436781609</v>
      </c>
      <c r="K7" s="10">
        <f>(100/101)*100</f>
        <v>99.009900990099013</v>
      </c>
      <c r="L7" s="13"/>
      <c r="M7" s="14" t="s">
        <v>19</v>
      </c>
      <c r="N7" s="14" t="s">
        <v>19</v>
      </c>
      <c r="O7" s="14" t="s">
        <v>19</v>
      </c>
      <c r="P7" s="14" t="s">
        <v>19</v>
      </c>
      <c r="Q7" s="14" t="s">
        <v>19</v>
      </c>
      <c r="R7" s="14" t="s">
        <v>19</v>
      </c>
      <c r="S7" s="14" t="s">
        <v>19</v>
      </c>
      <c r="T7" s="14" t="s">
        <v>19</v>
      </c>
      <c r="U7" s="14" t="s">
        <v>19</v>
      </c>
      <c r="V7" s="14" t="s">
        <v>19</v>
      </c>
      <c r="W7" s="11"/>
    </row>
    <row r="8" spans="1:23" s="12" customFormat="1" x14ac:dyDescent="0.2">
      <c r="A8" s="9" t="s">
        <v>24</v>
      </c>
      <c r="B8" s="10">
        <v>94.34</v>
      </c>
      <c r="C8" s="10">
        <v>38.909999999999997</v>
      </c>
      <c r="D8" s="10">
        <v>64.099999999999994</v>
      </c>
      <c r="E8" s="10">
        <v>83.33</v>
      </c>
      <c r="F8" s="10">
        <v>84.03</v>
      </c>
      <c r="G8" s="10"/>
      <c r="H8" s="10">
        <f>(100/147)*100</f>
        <v>68.027210884353735</v>
      </c>
      <c r="I8" s="10">
        <f>(100/217)*100</f>
        <v>46.082949308755758</v>
      </c>
      <c r="J8" s="10">
        <f>(100/125)*100</f>
        <v>80</v>
      </c>
      <c r="K8" s="10">
        <f>(100/111)*100</f>
        <v>90.090090090090087</v>
      </c>
      <c r="L8" s="13"/>
      <c r="M8" s="14" t="s">
        <v>19</v>
      </c>
      <c r="N8" s="14" t="s">
        <v>19</v>
      </c>
      <c r="O8" s="14" t="s">
        <v>19</v>
      </c>
      <c r="P8" s="14" t="s">
        <v>19</v>
      </c>
      <c r="Q8" s="14" t="s">
        <v>19</v>
      </c>
      <c r="R8" s="14" t="s">
        <v>19</v>
      </c>
      <c r="S8" s="14" t="s">
        <v>19</v>
      </c>
      <c r="T8" s="14" t="s">
        <v>19</v>
      </c>
      <c r="U8" s="14" t="s">
        <v>19</v>
      </c>
      <c r="V8" s="14" t="s">
        <v>19</v>
      </c>
      <c r="W8" s="11"/>
    </row>
    <row r="9" spans="1:23" s="12" customForma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1"/>
    </row>
    <row r="10" spans="1:23" s="12" customForma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1"/>
    </row>
    <row r="11" spans="1:23" s="12" customFormat="1" x14ac:dyDescent="0.2">
      <c r="A11" s="9" t="s">
        <v>25</v>
      </c>
      <c r="B11" s="10">
        <v>81.967213114754102</v>
      </c>
      <c r="C11" s="10">
        <v>82.872928176795583</v>
      </c>
      <c r="D11" s="10">
        <v>81.521739130434781</v>
      </c>
      <c r="E11" s="10">
        <v>90.909090909090907</v>
      </c>
      <c r="F11" s="10">
        <v>89.820359281437121</v>
      </c>
      <c r="G11" s="10"/>
      <c r="H11" s="10">
        <f>(150/186)*100</f>
        <v>80.645161290322577</v>
      </c>
      <c r="I11" s="10">
        <f>(150/230)*100</f>
        <v>65.217391304347828</v>
      </c>
      <c r="J11" s="10">
        <f>(150/179)*100</f>
        <v>83.798882681564251</v>
      </c>
      <c r="K11" s="10">
        <v>80.213903743315512</v>
      </c>
      <c r="L11" s="13"/>
      <c r="M11" s="1">
        <f>(100/102)*100</f>
        <v>98.039215686274503</v>
      </c>
      <c r="N11" s="1">
        <f>(100/101)*100</f>
        <v>99.009900990099013</v>
      </c>
      <c r="O11" s="1">
        <f>(100/114)*100</f>
        <v>87.719298245614027</v>
      </c>
      <c r="P11" s="1">
        <f>(110/113)*100</f>
        <v>97.345132743362825</v>
      </c>
      <c r="Q11" s="1">
        <f>(38/(40))*100</f>
        <v>95</v>
      </c>
      <c r="R11" s="1">
        <f>(37/(40))*100</f>
        <v>92.5</v>
      </c>
      <c r="S11" s="1">
        <f>(230/234)*100</f>
        <v>98.290598290598282</v>
      </c>
      <c r="T11" s="1">
        <f>(180/270)*100</f>
        <v>66.666666666666657</v>
      </c>
      <c r="U11" s="1">
        <f>(214/250)*100</f>
        <v>85.6</v>
      </c>
      <c r="V11" s="1">
        <f>(90/126)*100</f>
        <v>71.428571428571431</v>
      </c>
      <c r="W11" s="11"/>
    </row>
    <row r="12" spans="1:23" s="12" customFormat="1" x14ac:dyDescent="0.2">
      <c r="A12" s="9" t="s">
        <v>26</v>
      </c>
      <c r="B12" s="10">
        <v>78.94736842105263</v>
      </c>
      <c r="C12" s="10">
        <v>85.714285714285708</v>
      </c>
      <c r="D12" s="10">
        <v>82.417582417582409</v>
      </c>
      <c r="E12" s="10">
        <v>85.714285714285708</v>
      </c>
      <c r="F12" s="10">
        <v>88.235294117647058</v>
      </c>
      <c r="G12" s="10"/>
      <c r="H12" s="10">
        <f>(150/178)*100</f>
        <v>84.269662921348313</v>
      </c>
      <c r="I12" s="10">
        <f>(150/184)*100</f>
        <v>81.521739130434781</v>
      </c>
      <c r="J12" s="10">
        <f>(150/180)*100</f>
        <v>83.333333333333343</v>
      </c>
      <c r="K12" s="10">
        <v>90.361445783132538</v>
      </c>
      <c r="L12" s="13"/>
      <c r="M12" s="1">
        <f>(100/104)*100</f>
        <v>96.15384615384616</v>
      </c>
      <c r="N12" s="1">
        <f>(100/106)*100</f>
        <v>94.339622641509436</v>
      </c>
      <c r="O12" s="1">
        <f>(100/111)*100</f>
        <v>90.090090090090087</v>
      </c>
      <c r="P12" s="1">
        <f>(102/106)*100</f>
        <v>96.226415094339629</v>
      </c>
      <c r="Q12" s="1">
        <f>(31/(36))*100</f>
        <v>86.111111111111114</v>
      </c>
      <c r="R12" s="1">
        <f>(36/(40))*100</f>
        <v>90</v>
      </c>
      <c r="S12" s="1">
        <f>(227/234)*100</f>
        <v>97.008547008547012</v>
      </c>
      <c r="T12" s="1">
        <f>(106/175)*100</f>
        <v>60.571428571428577</v>
      </c>
      <c r="U12" s="1">
        <f>(226/235)*100</f>
        <v>96.170212765957444</v>
      </c>
      <c r="V12" s="1">
        <f>(126/190)*100</f>
        <v>66.315789473684205</v>
      </c>
      <c r="W12" s="11"/>
    </row>
    <row r="13" spans="1:23" s="12" customFormat="1" x14ac:dyDescent="0.2">
      <c r="A13" s="9" t="s">
        <v>27</v>
      </c>
      <c r="B13" s="10">
        <v>87.20930232558139</v>
      </c>
      <c r="C13" s="10">
        <v>88.757396449704146</v>
      </c>
      <c r="D13" s="10">
        <v>85.714285714285708</v>
      </c>
      <c r="E13" s="10">
        <v>88.235294117647058</v>
      </c>
      <c r="F13" s="10">
        <v>84.745762711864401</v>
      </c>
      <c r="G13" s="10"/>
      <c r="H13" s="10">
        <f>(150/176)*100</f>
        <v>85.227272727272734</v>
      </c>
      <c r="I13" s="10">
        <f>(150/182)*100</f>
        <v>82.417582417582409</v>
      </c>
      <c r="J13" s="10">
        <f>(150/200)*100</f>
        <v>75</v>
      </c>
      <c r="K13" s="10">
        <v>76.530612244897952</v>
      </c>
      <c r="L13" s="13"/>
      <c r="M13" s="1">
        <f>(100/101)*100</f>
        <v>99.009900990099013</v>
      </c>
      <c r="N13" s="1">
        <f>(100/102)*100</f>
        <v>98.039215686274503</v>
      </c>
      <c r="O13" s="1">
        <f>(100/109)*100</f>
        <v>91.743119266055047</v>
      </c>
      <c r="P13" s="1">
        <f>(110/113)*100</f>
        <v>97.345132743362825</v>
      </c>
      <c r="Q13" s="1">
        <f>(38/(40))*100</f>
        <v>95</v>
      </c>
      <c r="R13" s="1">
        <f>(35/(40))*100</f>
        <v>87.5</v>
      </c>
      <c r="S13" s="1">
        <f>(391/409)*100</f>
        <v>95.599022004889974</v>
      </c>
      <c r="T13" s="1">
        <f>(78/124)*100</f>
        <v>62.903225806451616</v>
      </c>
      <c r="U13" s="1">
        <f>(56/60)*100</f>
        <v>93.333333333333329</v>
      </c>
      <c r="V13" s="1">
        <f>(75/134)*100</f>
        <v>55.970149253731336</v>
      </c>
      <c r="W13" s="11"/>
    </row>
    <row r="14" spans="1:23" s="12" customFormat="1" x14ac:dyDescent="0.2">
      <c r="A14" s="9" t="s">
        <v>28</v>
      </c>
      <c r="B14" s="10">
        <v>88.757396449704146</v>
      </c>
      <c r="C14" s="10">
        <v>82.417582417582409</v>
      </c>
      <c r="D14" s="10">
        <v>84.745762711864401</v>
      </c>
      <c r="E14" s="10">
        <v>84.745762711864401</v>
      </c>
      <c r="F14" s="10">
        <v>83.798882681564251</v>
      </c>
      <c r="G14" s="10"/>
      <c r="H14" s="10">
        <f>(150/178)*100</f>
        <v>84.269662921348313</v>
      </c>
      <c r="I14" s="10">
        <f>(150/189)*100</f>
        <v>79.365079365079367</v>
      </c>
      <c r="J14" s="10">
        <f>(150/187)*100</f>
        <v>80.213903743315512</v>
      </c>
      <c r="K14" s="10">
        <v>76.142131979695421</v>
      </c>
      <c r="L14" s="13"/>
      <c r="M14" s="1">
        <f>(100/102)*100</f>
        <v>98.039215686274503</v>
      </c>
      <c r="N14" s="1">
        <f>(100/108)*100</f>
        <v>92.592592592592595</v>
      </c>
      <c r="O14" s="1">
        <f>(100/108)*100</f>
        <v>92.592592592592595</v>
      </c>
      <c r="P14" s="1">
        <f>(110/112)*100</f>
        <v>98.214285714285708</v>
      </c>
      <c r="Q14" s="1">
        <f>(32/(38))*100</f>
        <v>84.210526315789465</v>
      </c>
      <c r="R14" s="1">
        <f>(29/40)*100</f>
        <v>72.5</v>
      </c>
      <c r="S14" s="1">
        <f>(243/246)*100</f>
        <v>98.780487804878049</v>
      </c>
      <c r="T14" s="1">
        <f>(106/124)*100</f>
        <v>85.483870967741936</v>
      </c>
      <c r="U14" s="1">
        <f>(222/235)*100</f>
        <v>94.468085106382986</v>
      </c>
      <c r="V14" s="1">
        <f>(114/151)*100</f>
        <v>75.496688741721854</v>
      </c>
      <c r="W14" s="11"/>
    </row>
    <row r="15" spans="1:23" s="12" customFormat="1" x14ac:dyDescent="0.2">
      <c r="A15" s="9" t="s">
        <v>29</v>
      </c>
      <c r="B15" s="10">
        <v>88.235294117647058</v>
      </c>
      <c r="C15" s="10">
        <v>79.787234042553195</v>
      </c>
      <c r="D15" s="10">
        <v>84.269662921348313</v>
      </c>
      <c r="E15" s="10">
        <v>90.909090909090907</v>
      </c>
      <c r="F15" s="10">
        <v>86.206896551724128</v>
      </c>
      <c r="G15" s="10"/>
      <c r="H15" s="10">
        <f>(150/169)*100</f>
        <v>88.757396449704146</v>
      </c>
      <c r="I15" s="10">
        <f>(150/208)*100</f>
        <v>72.115384615384613</v>
      </c>
      <c r="J15" s="10">
        <f>(150/186)*100</f>
        <v>80.645161290322577</v>
      </c>
      <c r="K15" s="10">
        <v>83.798882681564251</v>
      </c>
      <c r="L15" s="13"/>
      <c r="M15" s="1">
        <f>(100/101)*100</f>
        <v>99.009900990099013</v>
      </c>
      <c r="N15" s="1">
        <f>(100/111)*100</f>
        <v>90.090090090090087</v>
      </c>
      <c r="O15" s="1">
        <f>(100/115)*100</f>
        <v>86.956521739130437</v>
      </c>
      <c r="P15" s="1">
        <f>(110/112)*100</f>
        <v>98.214285714285708</v>
      </c>
      <c r="Q15" s="1">
        <f>(36/(40))*100</f>
        <v>90</v>
      </c>
      <c r="R15" s="1">
        <f>(33/40)*100</f>
        <v>82.5</v>
      </c>
      <c r="S15" s="1">
        <f>(300/300)*100</f>
        <v>100</v>
      </c>
      <c r="T15" s="1">
        <f>(126/190)*100</f>
        <v>66.315789473684205</v>
      </c>
      <c r="U15" s="1">
        <f>(350/384)*100</f>
        <v>91.145833333333343</v>
      </c>
      <c r="V15" s="1">
        <f>(116/211)*100</f>
        <v>54.976303317535546</v>
      </c>
      <c r="W15" s="11"/>
    </row>
    <row r="17" spans="2:56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2:56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2:56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2:56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2:56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2:56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2:56" x14ac:dyDescent="0.2">
      <c r="B23" s="12"/>
      <c r="C23" s="12"/>
      <c r="D23" s="12" t="s">
        <v>35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2:56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2:56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2:56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2:56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2:56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2:56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2:56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2:56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2:56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2:56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2:56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2:56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2:56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2:56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2:56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2:56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2:56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2:56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2:56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2:56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2:56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2:56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2:56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2:56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2:56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2:56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2:56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2:56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2:56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2:56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2:56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2:56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</sheetData>
  <mergeCells count="3">
    <mergeCell ref="B2:F2"/>
    <mergeCell ref="H2:K2"/>
    <mergeCell ref="M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Sallet</dc:creator>
  <cp:lastModifiedBy>Jerome Sallet</cp:lastModifiedBy>
  <dcterms:created xsi:type="dcterms:W3CDTF">2020-02-10T09:04:50Z</dcterms:created>
  <dcterms:modified xsi:type="dcterms:W3CDTF">2020-02-10T09:16:43Z</dcterms:modified>
</cp:coreProperties>
</file>